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875" windowWidth="16215" windowHeight="10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<sst xmlns="http://schemas.openxmlformats.org/spreadsheetml/2006/main" count="118" uniqueCount="86">
  <si>
    <t>G</t>
  </si>
  <si>
    <t>選択項目</t>
  </si>
  <si>
    <t>入力項目</t>
  </si>
  <si>
    <t>材料仕様一覧表</t>
  </si>
  <si>
    <t>横弾性係数</t>
  </si>
  <si>
    <t>k</t>
  </si>
  <si>
    <t>{N}</t>
  </si>
  <si>
    <t>｛N/mm2｝</t>
  </si>
  <si>
    <t>τm</t>
  </si>
  <si>
    <t>τ/τm</t>
  </si>
  <si>
    <t>L/D</t>
  </si>
  <si>
    <t>バネ鋼ＳＵＰ9</t>
  </si>
  <si>
    <t>ピアノ線</t>
  </si>
  <si>
    <t>許容
ねじり応力</t>
  </si>
  <si>
    <t>材料の
直径</t>
  </si>
  <si>
    <t>コイル
平均径</t>
  </si>
  <si>
    <t>有効
巻き数</t>
  </si>
  <si>
    <t>バネに
かかる荷重</t>
  </si>
  <si>
    <t>初張力</t>
  </si>
  <si>
    <t>バネ指数</t>
  </si>
  <si>
    <t>バネ定数</t>
  </si>
  <si>
    <t>バネの
たわみ</t>
  </si>
  <si>
    <t>バネにかかる応力</t>
  </si>
  <si>
    <t>安全率</t>
  </si>
  <si>
    <t>全長</t>
  </si>
  <si>
    <t>全長</t>
  </si>
  <si>
    <t>バネ指数</t>
  </si>
  <si>
    <t>縦横比</t>
  </si>
  <si>
    <t>τ</t>
  </si>
  <si>
    <t>d</t>
  </si>
  <si>
    <t>D</t>
  </si>
  <si>
    <t>Na</t>
  </si>
  <si>
    <t>P</t>
  </si>
  <si>
    <t>L</t>
  </si>
  <si>
    <t>c</t>
  </si>
  <si>
    <t>χ</t>
  </si>
  <si>
    <t>δ</t>
  </si>
  <si>
    <t>圧縮バネ</t>
  </si>
  <si>
    <t>下限</t>
  </si>
  <si>
    <t>コメント</t>
  </si>
  <si>
    <t>バネ鋼ＳＵＰ9</t>
  </si>
  <si>
    <t>SUS302</t>
  </si>
  <si>
    <t>出力計算値</t>
  </si>
  <si>
    <t>G</t>
  </si>
  <si>
    <t>τ</t>
  </si>
  <si>
    <t>d</t>
  </si>
  <si>
    <t>D</t>
  </si>
  <si>
    <t>Na</t>
  </si>
  <si>
    <t>P</t>
  </si>
  <si>
    <t>τi</t>
  </si>
  <si>
    <t>Pi</t>
  </si>
  <si>
    <t>c</t>
  </si>
  <si>
    <t>χ</t>
  </si>
  <si>
    <t>k</t>
  </si>
  <si>
    <t>δ</t>
  </si>
  <si>
    <t>τm</t>
  </si>
  <si>
    <t>τ/τm</t>
  </si>
  <si>
    <t>L</t>
  </si>
  <si>
    <r>
      <t>{N/mm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}</t>
    </r>
  </si>
  <si>
    <r>
      <t>｛N/mm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｝</t>
    </r>
  </si>
  <si>
    <t>{mm}</t>
  </si>
  <si>
    <t>{N}</t>
  </si>
  <si>
    <t>{N/mm}</t>
  </si>
  <si>
    <t>引っ張りバネ</t>
  </si>
  <si>
    <t>上限</t>
  </si>
  <si>
    <t>下限</t>
  </si>
  <si>
    <t>入力項目</t>
  </si>
  <si>
    <t>出力計算値</t>
  </si>
  <si>
    <t>上限</t>
  </si>
  <si>
    <t>材料名</t>
  </si>
  <si>
    <t>許容
ねじり応力</t>
  </si>
  <si>
    <t>バネ鋼ＳＵＰ3</t>
  </si>
  <si>
    <t>バネ鋼ＳＵＰ4</t>
  </si>
  <si>
    <t>バネ鋼ＳＵＰ6</t>
  </si>
  <si>
    <t>SUS304</t>
  </si>
  <si>
    <t>SUS316</t>
  </si>
  <si>
    <t>SUS631</t>
  </si>
  <si>
    <t>ピアノ線</t>
  </si>
  <si>
    <t>硬鋼線材</t>
  </si>
  <si>
    <t>使用材料名</t>
  </si>
  <si>
    <t>横弾性係数</t>
  </si>
  <si>
    <t>応力
修正係数</t>
  </si>
  <si>
    <t>使用材料名</t>
  </si>
  <si>
    <t>横弾性係数</t>
  </si>
  <si>
    <t>初応力</t>
  </si>
  <si>
    <t>応力
修正係数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</si>
</sst>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>
      <alignment wrapText="1"/>
    </xf>
    <xf numFmtId="0" fontId="2" fillId="0" borderId="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38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28575</xdr:rowOff>
    </xdr:from>
    <xdr:to>
      <xdr:col>8</xdr:col>
      <xdr:colOff>676275</xdr:colOff>
      <xdr:row>26</xdr:row>
      <xdr:rowOff>142875</xdr:rowOff>
    </xdr:to>
    <xdr:grpSp>
      <xdr:nvGrpSpPr>
        <xdr:cNvPr id="1" name="Group 75"/>
        <xdr:cNvGrpSpPr>
          <a:grpSpLocks/>
        </xdr:cNvGrpSpPr>
      </xdr:nvGrpSpPr>
      <xdr:grpSpPr>
        <a:xfrm>
          <a:off x="1238250" y="5191125"/>
          <a:ext cx="4752975" cy="1762125"/>
          <a:chOff x="130" y="549"/>
          <a:chExt cx="397" cy="176"/>
        </a:xfrm>
        <a:solidFill>
          <a:srgbClr val="FFFFFF"/>
        </a:solidFill>
      </xdr:grpSpPr>
      <xdr:grpSp>
        <xdr:nvGrpSpPr>
          <xdr:cNvPr id="2" name="Group 51"/>
          <xdr:cNvGrpSpPr>
            <a:grpSpLocks/>
          </xdr:cNvGrpSpPr>
        </xdr:nvGrpSpPr>
        <xdr:grpSpPr>
          <a:xfrm>
            <a:off x="130" y="549"/>
            <a:ext cx="397" cy="176"/>
            <a:chOff x="748" y="301"/>
            <a:chExt cx="448" cy="256"/>
          </a:xfrm>
          <a:solidFill>
            <a:srgbClr val="FFFFFF"/>
          </a:solidFill>
        </xdr:grpSpPr>
        <xdr:sp>
          <xdr:nvSpPr>
            <xdr:cNvPr id="3" name="Rectangle 4"/>
            <xdr:cNvSpPr>
              <a:spLocks/>
            </xdr:cNvSpPr>
          </xdr:nvSpPr>
          <xdr:spPr>
            <a:xfrm>
              <a:off x="748" y="301"/>
              <a:ext cx="448" cy="25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Line 29"/>
          <xdr:cNvSpPr>
            <a:spLocks/>
          </xdr:cNvSpPr>
        </xdr:nvSpPr>
        <xdr:spPr>
          <a:xfrm>
            <a:off x="231" y="665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30"/>
          <xdr:cNvSpPr>
            <a:spLocks/>
          </xdr:cNvSpPr>
        </xdr:nvSpPr>
        <xdr:spPr>
          <a:xfrm>
            <a:off x="237" y="66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31"/>
          <xdr:cNvSpPr>
            <a:spLocks/>
          </xdr:cNvSpPr>
        </xdr:nvSpPr>
        <xdr:spPr>
          <a:xfrm>
            <a:off x="216" y="706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32"/>
          <xdr:cNvSpPr>
            <a:spLocks/>
          </xdr:cNvSpPr>
        </xdr:nvSpPr>
        <xdr:spPr>
          <a:xfrm flipH="1">
            <a:off x="237" y="706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35"/>
          <xdr:cNvSpPr txBox="1">
            <a:spLocks noChangeArrowheads="1"/>
          </xdr:cNvSpPr>
        </xdr:nvSpPr>
        <xdr:spPr>
          <a:xfrm>
            <a:off x="248" y="683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</a:t>
            </a:r>
          </a:p>
        </xdr:txBody>
      </xdr:sp>
      <xdr:sp>
        <xdr:nvSpPr>
          <xdr:cNvPr id="10" name="Line 36"/>
          <xdr:cNvSpPr>
            <a:spLocks/>
          </xdr:cNvSpPr>
        </xdr:nvSpPr>
        <xdr:spPr>
          <a:xfrm>
            <a:off x="399" y="593"/>
            <a:ext cx="1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399" y="666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38"/>
          <xdr:cNvSpPr>
            <a:spLocks/>
          </xdr:cNvSpPr>
        </xdr:nvSpPr>
        <xdr:spPr>
          <a:xfrm>
            <a:off x="401" y="597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39"/>
          <xdr:cNvSpPr>
            <a:spLocks/>
          </xdr:cNvSpPr>
        </xdr:nvSpPr>
        <xdr:spPr>
          <a:xfrm>
            <a:off x="400" y="662"/>
            <a:ext cx="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>
            <a:off x="400" y="600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>
            <a:off x="401" y="660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>
            <a:off x="477" y="601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>
            <a:off x="496" y="59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>
            <a:off x="514" y="593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Box 45"/>
          <xdr:cNvSpPr txBox="1">
            <a:spLocks noChangeArrowheads="1"/>
          </xdr:cNvSpPr>
        </xdr:nvSpPr>
        <xdr:spPr>
          <a:xfrm>
            <a:off x="459" y="624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D1</a:t>
            </a:r>
          </a:p>
        </xdr:txBody>
      </xdr:sp>
      <xdr:sp>
        <xdr:nvSpPr>
          <xdr:cNvPr id="20" name="TextBox 46"/>
          <xdr:cNvSpPr txBox="1">
            <a:spLocks noChangeArrowheads="1"/>
          </xdr:cNvSpPr>
        </xdr:nvSpPr>
        <xdr:spPr>
          <a:xfrm>
            <a:off x="480" y="62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</a:t>
            </a:r>
          </a:p>
        </xdr:txBody>
      </xdr:sp>
      <xdr:sp>
        <xdr:nvSpPr>
          <xdr:cNvPr id="21" name="TextBox 47"/>
          <xdr:cNvSpPr txBox="1">
            <a:spLocks noChangeArrowheads="1"/>
          </xdr:cNvSpPr>
        </xdr:nvSpPr>
        <xdr:spPr>
          <a:xfrm>
            <a:off x="498" y="624"/>
            <a:ext cx="2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D2</a:t>
            </a:r>
          </a:p>
        </xdr:txBody>
      </xdr:sp>
      <xdr:sp>
        <xdr:nvSpPr>
          <xdr:cNvPr id="22" name="Line 53"/>
          <xdr:cNvSpPr>
            <a:spLocks/>
          </xdr:cNvSpPr>
        </xdr:nvSpPr>
        <xdr:spPr>
          <a:xfrm flipV="1">
            <a:off x="162" y="56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4"/>
          <xdr:cNvSpPr>
            <a:spLocks/>
          </xdr:cNvSpPr>
        </xdr:nvSpPr>
        <xdr:spPr>
          <a:xfrm flipV="1">
            <a:off x="390" y="564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55"/>
          <xdr:cNvSpPr>
            <a:spLocks/>
          </xdr:cNvSpPr>
        </xdr:nvSpPr>
        <xdr:spPr>
          <a:xfrm>
            <a:off x="162" y="573"/>
            <a:ext cx="2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Box 56"/>
          <xdr:cNvSpPr txBox="1">
            <a:spLocks noChangeArrowheads="1"/>
          </xdr:cNvSpPr>
        </xdr:nvSpPr>
        <xdr:spPr>
          <a:xfrm>
            <a:off x="233" y="555"/>
            <a:ext cx="1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Ｌ</a:t>
            </a:r>
          </a:p>
        </xdr:txBody>
      </xdr:sp>
    </xdr:grpSp>
    <xdr:clientData/>
  </xdr:twoCellAnchor>
  <xdr:twoCellAnchor>
    <xdr:from>
      <xdr:col>2</xdr:col>
      <xdr:colOff>9525</xdr:colOff>
      <xdr:row>7</xdr:row>
      <xdr:rowOff>66675</xdr:rowOff>
    </xdr:from>
    <xdr:to>
      <xdr:col>8</xdr:col>
      <xdr:colOff>352425</xdr:colOff>
      <xdr:row>10</xdr:row>
      <xdr:rowOff>1457325</xdr:rowOff>
    </xdr:to>
    <xdr:grpSp>
      <xdr:nvGrpSpPr>
        <xdr:cNvPr id="26" name="Group 62"/>
        <xdr:cNvGrpSpPr>
          <a:grpSpLocks/>
        </xdr:cNvGrpSpPr>
      </xdr:nvGrpSpPr>
      <xdr:grpSpPr>
        <a:xfrm>
          <a:off x="1219200" y="1895475"/>
          <a:ext cx="4448175" cy="1952625"/>
          <a:chOff x="175" y="201"/>
          <a:chExt cx="450" cy="227"/>
        </a:xfrm>
        <a:solidFill>
          <a:srgbClr val="FFFFFF"/>
        </a:solidFill>
      </xdr:grpSpPr>
      <xdr:grpSp>
        <xdr:nvGrpSpPr>
          <xdr:cNvPr id="27" name="Group 50"/>
          <xdr:cNvGrpSpPr>
            <a:grpSpLocks/>
          </xdr:cNvGrpSpPr>
        </xdr:nvGrpSpPr>
        <xdr:grpSpPr>
          <a:xfrm>
            <a:off x="175" y="201"/>
            <a:ext cx="450" cy="227"/>
            <a:chOff x="183" y="296"/>
            <a:chExt cx="494" cy="260"/>
          </a:xfrm>
          <a:solidFill>
            <a:srgbClr val="FFFFFF"/>
          </a:solidFill>
        </xdr:grpSpPr>
        <xdr:grpSp>
          <xdr:nvGrpSpPr>
            <xdr:cNvPr id="28" name="Group 49"/>
            <xdr:cNvGrpSpPr>
              <a:grpSpLocks/>
            </xdr:cNvGrpSpPr>
          </xdr:nvGrpSpPr>
          <xdr:grpSpPr>
            <a:xfrm>
              <a:off x="183" y="296"/>
              <a:ext cx="494" cy="260"/>
              <a:chOff x="183" y="296"/>
              <a:chExt cx="494" cy="260"/>
            </a:xfrm>
            <a:solidFill>
              <a:srgbClr val="FFFFFF"/>
            </a:solidFill>
          </xdr:grpSpPr>
          <xdr:sp>
            <xdr:nvSpPr>
              <xdr:cNvPr id="29" name="Rectangle 2"/>
              <xdr:cNvSpPr>
                <a:spLocks/>
              </xdr:cNvSpPr>
            </xdr:nvSpPr>
            <xdr:spPr>
              <a:xfrm>
                <a:off x="183" y="296"/>
                <a:ext cx="494" cy="26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1" name="Line 10"/>
            <xdr:cNvSpPr>
              <a:spLocks/>
            </xdr:cNvSpPr>
          </xdr:nvSpPr>
          <xdr:spPr>
            <a:xfrm>
              <a:off x="343" y="443"/>
              <a:ext cx="0" cy="7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12"/>
            <xdr:cNvSpPr>
              <a:spLocks/>
            </xdr:cNvSpPr>
          </xdr:nvSpPr>
          <xdr:spPr>
            <a:xfrm>
              <a:off x="337" y="443"/>
              <a:ext cx="0" cy="7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13"/>
            <xdr:cNvSpPr>
              <a:spLocks/>
            </xdr:cNvSpPr>
          </xdr:nvSpPr>
          <xdr:spPr>
            <a:xfrm>
              <a:off x="321" y="511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14"/>
            <xdr:cNvSpPr>
              <a:spLocks/>
            </xdr:cNvSpPr>
          </xdr:nvSpPr>
          <xdr:spPr>
            <a:xfrm flipH="1">
              <a:off x="343" y="511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TextBox 15"/>
            <xdr:cNvSpPr txBox="1">
              <a:spLocks noChangeArrowheads="1"/>
            </xdr:cNvSpPr>
          </xdr:nvSpPr>
          <xdr:spPr>
            <a:xfrm>
              <a:off x="340" y="524"/>
              <a:ext cx="19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d</a:t>
              </a:r>
            </a:p>
          </xdr:txBody>
        </xdr:sp>
        <xdr:sp>
          <xdr:nvSpPr>
            <xdr:cNvPr id="36" name="Line 16"/>
            <xdr:cNvSpPr>
              <a:spLocks/>
            </xdr:cNvSpPr>
          </xdr:nvSpPr>
          <xdr:spPr>
            <a:xfrm>
              <a:off x="441" y="351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17"/>
            <xdr:cNvSpPr>
              <a:spLocks/>
            </xdr:cNvSpPr>
          </xdr:nvSpPr>
          <xdr:spPr>
            <a:xfrm>
              <a:off x="428" y="444"/>
              <a:ext cx="2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18"/>
            <xdr:cNvSpPr>
              <a:spLocks/>
            </xdr:cNvSpPr>
          </xdr:nvSpPr>
          <xdr:spPr>
            <a:xfrm>
              <a:off x="445" y="355"/>
              <a:ext cx="1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19"/>
            <xdr:cNvSpPr>
              <a:spLocks/>
            </xdr:cNvSpPr>
          </xdr:nvSpPr>
          <xdr:spPr>
            <a:xfrm>
              <a:off x="432" y="440"/>
              <a:ext cx="18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20"/>
            <xdr:cNvSpPr>
              <a:spLocks/>
            </xdr:cNvSpPr>
          </xdr:nvSpPr>
          <xdr:spPr>
            <a:xfrm>
              <a:off x="443" y="360"/>
              <a:ext cx="1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21"/>
            <xdr:cNvSpPr>
              <a:spLocks/>
            </xdr:cNvSpPr>
          </xdr:nvSpPr>
          <xdr:spPr>
            <a:xfrm>
              <a:off x="431" y="436"/>
              <a:ext cx="1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22"/>
            <xdr:cNvSpPr>
              <a:spLocks/>
            </xdr:cNvSpPr>
          </xdr:nvSpPr>
          <xdr:spPr>
            <a:xfrm>
              <a:off x="576" y="360"/>
              <a:ext cx="0" cy="7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Line 23"/>
            <xdr:cNvSpPr>
              <a:spLocks/>
            </xdr:cNvSpPr>
          </xdr:nvSpPr>
          <xdr:spPr>
            <a:xfrm>
              <a:off x="614" y="355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Line 24"/>
            <xdr:cNvSpPr>
              <a:spLocks/>
            </xdr:cNvSpPr>
          </xdr:nvSpPr>
          <xdr:spPr>
            <a:xfrm>
              <a:off x="649" y="351"/>
              <a:ext cx="0" cy="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TextBox 25"/>
            <xdr:cNvSpPr txBox="1">
              <a:spLocks noChangeArrowheads="1"/>
            </xdr:cNvSpPr>
          </xdr:nvSpPr>
          <xdr:spPr>
            <a:xfrm>
              <a:off x="553" y="380"/>
              <a:ext cx="30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D1</a:t>
              </a:r>
            </a:p>
          </xdr:txBody>
        </xdr:sp>
        <xdr:sp>
          <xdr:nvSpPr>
            <xdr:cNvPr id="46" name="TextBox 26"/>
            <xdr:cNvSpPr txBox="1">
              <a:spLocks noChangeArrowheads="1"/>
            </xdr:cNvSpPr>
          </xdr:nvSpPr>
          <xdr:spPr>
            <a:xfrm>
              <a:off x="601" y="380"/>
              <a:ext cx="21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D</a:t>
              </a:r>
            </a:p>
          </xdr:txBody>
        </xdr:sp>
        <xdr:sp>
          <xdr:nvSpPr>
            <xdr:cNvPr id="47" name="TextBox 27"/>
            <xdr:cNvSpPr txBox="1">
              <a:spLocks noChangeArrowheads="1"/>
            </xdr:cNvSpPr>
          </xdr:nvSpPr>
          <xdr:spPr>
            <a:xfrm>
              <a:off x="624" y="381"/>
              <a:ext cx="30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D2</a:t>
              </a:r>
            </a:p>
          </xdr:txBody>
        </xdr:sp>
      </xdr:grpSp>
      <xdr:sp>
        <xdr:nvSpPr>
          <xdr:cNvPr id="48" name="Line 58"/>
          <xdr:cNvSpPr>
            <a:spLocks/>
          </xdr:cNvSpPr>
        </xdr:nvSpPr>
        <xdr:spPr>
          <a:xfrm flipV="1">
            <a:off x="225" y="219"/>
            <a:ext cx="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59"/>
          <xdr:cNvSpPr>
            <a:spLocks/>
          </xdr:cNvSpPr>
        </xdr:nvSpPr>
        <xdr:spPr>
          <a:xfrm flipV="1">
            <a:off x="477" y="219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0"/>
          <xdr:cNvSpPr>
            <a:spLocks/>
          </xdr:cNvSpPr>
        </xdr:nvSpPr>
        <xdr:spPr>
          <a:xfrm>
            <a:off x="225" y="229"/>
            <a:ext cx="2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61"/>
          <xdr:cNvSpPr txBox="1">
            <a:spLocks noChangeArrowheads="1"/>
          </xdr:cNvSpPr>
        </xdr:nvSpPr>
        <xdr:spPr>
          <a:xfrm>
            <a:off x="337" y="202"/>
            <a:ext cx="1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Ｌ</a:t>
            </a:r>
          </a:p>
        </xdr:txBody>
      </xdr:sp>
    </xdr:grpSp>
    <xdr:clientData/>
  </xdr:twoCellAnchor>
  <xdr:twoCellAnchor>
    <xdr:from>
      <xdr:col>1</xdr:col>
      <xdr:colOff>66675</xdr:colOff>
      <xdr:row>0</xdr:row>
      <xdr:rowOff>114300</xdr:rowOff>
    </xdr:from>
    <xdr:to>
      <xdr:col>4</xdr:col>
      <xdr:colOff>600075</xdr:colOff>
      <xdr:row>1</xdr:row>
      <xdr:rowOff>390525</xdr:rowOff>
    </xdr:to>
    <xdr:sp>
      <xdr:nvSpPr>
        <xdr:cNvPr id="52" name="AutoShape 74"/>
        <xdr:cNvSpPr>
          <a:spLocks/>
        </xdr:cNvSpPr>
      </xdr:nvSpPr>
      <xdr:spPr>
        <a:xfrm>
          <a:off x="295275" y="114300"/>
          <a:ext cx="332422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バネ計算シート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43"/>
  <sheetViews>
    <sheetView tabSelected="1" zoomScale="75" zoomScaleNormal="75" workbookViewId="0" topLeftCell="A1">
      <selection activeCell="J32" sqref="J32"/>
    </sheetView>
  </sheetViews>
  <sheetFormatPr defaultColWidth="9.00390625" defaultRowHeight="13.5"/>
  <cols>
    <col min="1" max="1" width="3.00390625" style="1" customWidth="1"/>
    <col min="2" max="2" width="12.875" style="1" customWidth="1"/>
    <col min="3" max="3" width="12.50390625" style="1" customWidth="1"/>
    <col min="4" max="4" width="11.25390625" style="1" customWidth="1"/>
    <col min="5" max="5" width="9.25390625" style="1" customWidth="1"/>
    <col min="6" max="6" width="7.875" style="1" customWidth="1"/>
    <col min="7" max="7" width="6.75390625" style="1" customWidth="1"/>
    <col min="8" max="8" width="6.25390625" style="1" customWidth="1"/>
    <col min="9" max="9" width="10.75390625" style="1" customWidth="1"/>
    <col min="10" max="10" width="8.375" style="1" customWidth="1"/>
    <col min="11" max="11" width="7.375" style="1" customWidth="1"/>
    <col min="12" max="13" width="8.375" style="1" customWidth="1"/>
    <col min="14" max="14" width="8.125" style="1" customWidth="1"/>
    <col min="15" max="15" width="8.25390625" style="1" customWidth="1"/>
    <col min="16" max="16" width="8.375" style="1" customWidth="1"/>
    <col min="17" max="17" width="7.00390625" style="1" customWidth="1"/>
    <col min="18" max="16384" width="9.00390625" style="1" customWidth="1"/>
  </cols>
  <sheetData>
    <row r="1" ht="21.75" customHeight="1"/>
    <row r="2" ht="34.5" customHeight="1" thickBot="1"/>
    <row r="3" spans="2:18" ht="14.25">
      <c r="B3" s="76"/>
      <c r="C3" s="73" t="s">
        <v>1</v>
      </c>
      <c r="D3" s="74"/>
      <c r="E3" s="75"/>
      <c r="F3" s="73" t="s">
        <v>2</v>
      </c>
      <c r="G3" s="74"/>
      <c r="H3" s="74"/>
      <c r="I3" s="75"/>
      <c r="J3" s="73" t="s">
        <v>42</v>
      </c>
      <c r="K3" s="74"/>
      <c r="L3" s="74"/>
      <c r="M3" s="74"/>
      <c r="N3" s="74"/>
      <c r="O3" s="74"/>
      <c r="P3" s="74"/>
      <c r="Q3" s="74"/>
      <c r="R3" s="75"/>
    </row>
    <row r="4" spans="2:18" ht="27">
      <c r="B4" s="77"/>
      <c r="C4" s="71" t="s">
        <v>82</v>
      </c>
      <c r="D4" s="64" t="s">
        <v>83</v>
      </c>
      <c r="E4" s="61" t="s">
        <v>13</v>
      </c>
      <c r="F4" s="65" t="s">
        <v>14</v>
      </c>
      <c r="G4" s="66" t="s">
        <v>15</v>
      </c>
      <c r="H4" s="66" t="s">
        <v>16</v>
      </c>
      <c r="I4" s="61" t="s">
        <v>17</v>
      </c>
      <c r="J4" s="63" t="s">
        <v>84</v>
      </c>
      <c r="K4" s="64" t="s">
        <v>18</v>
      </c>
      <c r="L4" s="72" t="s">
        <v>19</v>
      </c>
      <c r="M4" s="66" t="s">
        <v>85</v>
      </c>
      <c r="N4" s="66" t="s">
        <v>20</v>
      </c>
      <c r="O4" s="66" t="s">
        <v>21</v>
      </c>
      <c r="P4" s="66" t="s">
        <v>22</v>
      </c>
      <c r="Q4" s="69" t="s">
        <v>23</v>
      </c>
      <c r="R4" s="67" t="s">
        <v>24</v>
      </c>
    </row>
    <row r="5" spans="2:18" s="6" customFormat="1" ht="14.25">
      <c r="B5" s="77"/>
      <c r="C5" s="3"/>
      <c r="D5" s="4" t="s">
        <v>43</v>
      </c>
      <c r="E5" s="2" t="s">
        <v>44</v>
      </c>
      <c r="F5" s="3" t="s">
        <v>45</v>
      </c>
      <c r="G5" s="4" t="s">
        <v>46</v>
      </c>
      <c r="H5" s="4" t="s">
        <v>47</v>
      </c>
      <c r="I5" s="2" t="s">
        <v>48</v>
      </c>
      <c r="J5" s="3" t="s">
        <v>49</v>
      </c>
      <c r="K5" s="4" t="s">
        <v>50</v>
      </c>
      <c r="L5" s="5" t="s">
        <v>51</v>
      </c>
      <c r="M5" s="4" t="s">
        <v>52</v>
      </c>
      <c r="N5" s="4" t="s">
        <v>53</v>
      </c>
      <c r="O5" s="4" t="s">
        <v>54</v>
      </c>
      <c r="P5" s="4" t="s">
        <v>55</v>
      </c>
      <c r="Q5" s="5" t="s">
        <v>56</v>
      </c>
      <c r="R5" s="2" t="s">
        <v>57</v>
      </c>
    </row>
    <row r="6" spans="2:18" ht="17.25" thickBot="1">
      <c r="B6" s="78"/>
      <c r="C6" s="7"/>
      <c r="D6" s="8" t="s">
        <v>58</v>
      </c>
      <c r="E6" s="9" t="s">
        <v>59</v>
      </c>
      <c r="F6" s="10" t="s">
        <v>60</v>
      </c>
      <c r="G6" s="8" t="s">
        <v>60</v>
      </c>
      <c r="H6" s="8"/>
      <c r="I6" s="9" t="s">
        <v>61</v>
      </c>
      <c r="J6" s="10" t="s">
        <v>59</v>
      </c>
      <c r="K6" s="8" t="s">
        <v>6</v>
      </c>
      <c r="L6" s="11"/>
      <c r="M6" s="8"/>
      <c r="N6" s="8" t="s">
        <v>62</v>
      </c>
      <c r="O6" s="8" t="s">
        <v>60</v>
      </c>
      <c r="P6" s="8" t="s">
        <v>7</v>
      </c>
      <c r="Q6" s="11"/>
      <c r="R6" s="9" t="s">
        <v>60</v>
      </c>
    </row>
    <row r="7" spans="2:18" ht="15" thickBot="1">
      <c r="B7" s="12" t="s">
        <v>63</v>
      </c>
      <c r="C7" s="7" t="s">
        <v>11</v>
      </c>
      <c r="D7" s="13">
        <f>IF(C7="","",INDEX($C$33:$E$43,MATCH(C7,$C$33:$C$43,0),2))</f>
        <v>78000</v>
      </c>
      <c r="E7" s="14">
        <f>IF(C7="","",INDEX($C$33:$E$43,MATCH(C7,$C$33:$C$43,0),3))</f>
        <v>520</v>
      </c>
      <c r="F7" s="15">
        <v>1</v>
      </c>
      <c r="G7" s="16">
        <v>10</v>
      </c>
      <c r="H7" s="16">
        <v>20</v>
      </c>
      <c r="I7" s="17">
        <v>10</v>
      </c>
      <c r="J7" s="7">
        <f>IF(OR(D7="",L7=""),"",D7/(100*L7))</f>
        <v>78</v>
      </c>
      <c r="K7" s="13">
        <f>IF(OR(F7="",G7="",J7=""),"",PI()*F7^3*J7/(8*G7))</f>
        <v>3.0630528372500483</v>
      </c>
      <c r="L7" s="18">
        <f>IF(OR(F7="",G7=""),"",G7/F7)</f>
        <v>10</v>
      </c>
      <c r="M7" s="13">
        <f>IF(L7="","",(4*L7-1)/(4*L7-4)+0.615/L7)</f>
        <v>1.1448333333333331</v>
      </c>
      <c r="N7" s="13">
        <f>IF(OR(O7="",I7="",K7=""),"",(I7-K7)/O7)</f>
        <v>0.48750000000000004</v>
      </c>
      <c r="O7" s="13">
        <f>IF(OR(D7="",F7="",G7="",H7="",K7=""),"",IF(K7&gt;=I7,"",(8*H7*G7^3*(I7-K7))/(D7*F7^4)))</f>
        <v>14.229635205640927</v>
      </c>
      <c r="P7" s="13">
        <f>IF(OR(F7="",G7="",I7="",M7=""),"",M7*8*G7*I7/(PI()*F7^3))</f>
        <v>291.52941442619436</v>
      </c>
      <c r="Q7" s="18">
        <f>IF(OR(P7="",E7=""),"",E7/P7)</f>
        <v>1.7836965131751632</v>
      </c>
      <c r="R7" s="14">
        <f>IF(OR(F7="",G7="",H7=""),"",F7*H7+2*(G7-F7))</f>
        <v>38</v>
      </c>
    </row>
    <row r="8" spans="11:17" ht="14.25">
      <c r="K8" s="19" t="s">
        <v>64</v>
      </c>
      <c r="L8" s="20">
        <v>22</v>
      </c>
      <c r="P8" s="19" t="s">
        <v>64</v>
      </c>
      <c r="Q8" s="21">
        <v>5</v>
      </c>
    </row>
    <row r="9" spans="11:17" ht="15" thickBot="1">
      <c r="K9" s="22" t="s">
        <v>65</v>
      </c>
      <c r="L9" s="23">
        <v>4</v>
      </c>
      <c r="P9" s="22" t="s">
        <v>65</v>
      </c>
      <c r="Q9" s="24">
        <v>1</v>
      </c>
    </row>
    <row r="10" spans="11:17" ht="15" thickBot="1">
      <c r="K10" s="7" t="s">
        <v>39</v>
      </c>
      <c r="L10" s="25" t="str">
        <f>IF(L7="","",IF(L7&lt;L9,"バネ指数が小さすぎます",IF(L7&gt;L8,"バネ指数が大きすぎます","OK")))</f>
        <v>OK</v>
      </c>
      <c r="P10" s="7" t="s">
        <v>39</v>
      </c>
      <c r="Q10" s="25" t="str">
        <f>IF(Q7="","",IF(Q7&lt;Q9,"NG",IF(Q7&gt;Q8,"過剰","OK")))</f>
        <v>OK</v>
      </c>
    </row>
    <row r="11" ht="122.25" customHeight="1"/>
    <row r="12" ht="4.5" customHeight="1" thickBot="1">
      <c r="R12" s="26"/>
    </row>
    <row r="13" spans="2:18" ht="14.25">
      <c r="B13" s="76"/>
      <c r="C13" s="73" t="s">
        <v>1</v>
      </c>
      <c r="D13" s="74"/>
      <c r="E13" s="75"/>
      <c r="F13" s="73" t="s">
        <v>66</v>
      </c>
      <c r="G13" s="74"/>
      <c r="H13" s="74"/>
      <c r="I13" s="74"/>
      <c r="J13" s="75"/>
      <c r="K13" s="73" t="s">
        <v>67</v>
      </c>
      <c r="L13" s="74"/>
      <c r="M13" s="74"/>
      <c r="N13" s="74"/>
      <c r="O13" s="74"/>
      <c r="P13" s="74"/>
      <c r="Q13" s="75"/>
      <c r="R13" s="26"/>
    </row>
    <row r="14" spans="2:18" ht="30.75" customHeight="1">
      <c r="B14" s="77"/>
      <c r="C14" s="63" t="s">
        <v>79</v>
      </c>
      <c r="D14" s="64" t="s">
        <v>80</v>
      </c>
      <c r="E14" s="62" t="s">
        <v>13</v>
      </c>
      <c r="F14" s="65" t="s">
        <v>14</v>
      </c>
      <c r="G14" s="66" t="s">
        <v>15</v>
      </c>
      <c r="H14" s="66" t="s">
        <v>16</v>
      </c>
      <c r="I14" s="66" t="s">
        <v>17</v>
      </c>
      <c r="J14" s="67" t="s">
        <v>25</v>
      </c>
      <c r="K14" s="68" t="s">
        <v>26</v>
      </c>
      <c r="L14" s="66" t="s">
        <v>81</v>
      </c>
      <c r="M14" s="66" t="s">
        <v>20</v>
      </c>
      <c r="N14" s="66" t="s">
        <v>21</v>
      </c>
      <c r="O14" s="66" t="s">
        <v>22</v>
      </c>
      <c r="P14" s="69" t="s">
        <v>23</v>
      </c>
      <c r="Q14" s="70" t="s">
        <v>27</v>
      </c>
      <c r="R14" s="26"/>
    </row>
    <row r="15" spans="2:17" ht="14.25">
      <c r="B15" s="77"/>
      <c r="C15" s="27"/>
      <c r="D15" s="4" t="s">
        <v>0</v>
      </c>
      <c r="E15" s="28" t="s">
        <v>28</v>
      </c>
      <c r="F15" s="3" t="s">
        <v>29</v>
      </c>
      <c r="G15" s="4" t="s">
        <v>30</v>
      </c>
      <c r="H15" s="4" t="s">
        <v>31</v>
      </c>
      <c r="I15" s="4" t="s">
        <v>32</v>
      </c>
      <c r="J15" s="2" t="s">
        <v>33</v>
      </c>
      <c r="K15" s="29" t="s">
        <v>34</v>
      </c>
      <c r="L15" s="4" t="s">
        <v>35</v>
      </c>
      <c r="M15" s="4" t="s">
        <v>5</v>
      </c>
      <c r="N15" s="4" t="s">
        <v>36</v>
      </c>
      <c r="O15" s="4" t="s">
        <v>8</v>
      </c>
      <c r="P15" s="5" t="s">
        <v>9</v>
      </c>
      <c r="Q15" s="30" t="s">
        <v>10</v>
      </c>
    </row>
    <row r="16" spans="2:17" ht="17.25" thickBot="1">
      <c r="B16" s="78"/>
      <c r="C16" s="7"/>
      <c r="D16" s="8" t="s">
        <v>58</v>
      </c>
      <c r="E16" s="31" t="s">
        <v>59</v>
      </c>
      <c r="F16" s="10" t="s">
        <v>60</v>
      </c>
      <c r="G16" s="8" t="s">
        <v>60</v>
      </c>
      <c r="H16" s="8"/>
      <c r="I16" s="8" t="s">
        <v>61</v>
      </c>
      <c r="J16" s="9" t="s">
        <v>60</v>
      </c>
      <c r="K16" s="32"/>
      <c r="L16" s="8"/>
      <c r="M16" s="8" t="s">
        <v>62</v>
      </c>
      <c r="N16" s="8" t="s">
        <v>60</v>
      </c>
      <c r="O16" s="8" t="s">
        <v>7</v>
      </c>
      <c r="P16" s="11"/>
      <c r="Q16" s="33"/>
    </row>
    <row r="17" spans="2:17" ht="15" thickBot="1">
      <c r="B17" s="12" t="s">
        <v>37</v>
      </c>
      <c r="C17" s="7" t="s">
        <v>12</v>
      </c>
      <c r="D17" s="13">
        <f>IF(C17="","",INDEX($C$33:$E$43,MATCH(C17,$C$33:$C$43,0),2))</f>
        <v>78000</v>
      </c>
      <c r="E17" s="34">
        <f>IF(C17="","",INDEX($C$33:$E$43,MATCH(C17,$C$33:$C$43,0),3))</f>
        <v>700</v>
      </c>
      <c r="F17" s="15">
        <v>0.8</v>
      </c>
      <c r="G17" s="16">
        <v>5.9</v>
      </c>
      <c r="H17" s="16">
        <v>0.5</v>
      </c>
      <c r="I17" s="16">
        <v>15</v>
      </c>
      <c r="J17" s="35">
        <v>1.8</v>
      </c>
      <c r="K17" s="36">
        <f>IF(OR(F17="",G17=""),"",G17/F17)</f>
        <v>7.375</v>
      </c>
      <c r="L17" s="13">
        <f>IF(K17="","",(4*K17-1)/(4*K17-4)+0.615/K17)</f>
        <v>1.201036889332004</v>
      </c>
      <c r="M17" s="13">
        <f>IF(OR(H17="",G17="",D17="",F17="",I17=""),"",I17/(8*H17*G17^3*I17)*(D17*F17^4))</f>
        <v>38.89005205011224</v>
      </c>
      <c r="N17" s="13">
        <f>IF(OR(D17="",J17="",F17="",G17="",H17="",),"",MIN(J17-(H17+1)*F17,(8*H17*G17^3*I17)/(D17*F17^4)))</f>
        <v>0.38570274939903837</v>
      </c>
      <c r="O17" s="13">
        <f>IF(OR(F17="",G17="",I17="",L17=""),"",L17*8*G17*I17/(PI()*F17^3))</f>
        <v>528.6518675906823</v>
      </c>
      <c r="P17" s="18">
        <f>IF(OR(O17="",E17=""),"",E17/O17)</f>
        <v>1.32412281676074</v>
      </c>
      <c r="Q17" s="37">
        <f>IF(OR(G17="",J17=""),"",J17/G17)</f>
        <v>0.30508474576271183</v>
      </c>
    </row>
    <row r="18" spans="10:17" ht="14.25">
      <c r="J18" s="19" t="s">
        <v>68</v>
      </c>
      <c r="K18" s="21">
        <v>22</v>
      </c>
      <c r="O18" s="19" t="s">
        <v>68</v>
      </c>
      <c r="P18" s="38">
        <v>5</v>
      </c>
      <c r="Q18" s="21">
        <v>4</v>
      </c>
    </row>
    <row r="19" spans="10:17" ht="15" thickBot="1">
      <c r="J19" s="22" t="s">
        <v>38</v>
      </c>
      <c r="K19" s="24">
        <v>4</v>
      </c>
      <c r="O19" s="22" t="s">
        <v>38</v>
      </c>
      <c r="P19" s="39">
        <v>1</v>
      </c>
      <c r="Q19" s="24">
        <v>0.8</v>
      </c>
    </row>
    <row r="20" spans="10:17" ht="15" thickBot="1">
      <c r="J20" s="7" t="s">
        <v>39</v>
      </c>
      <c r="K20" s="25" t="str">
        <f>IF(K17="","",IF(K17&lt;K19,"バネ指数が小さすぎます",IF(K17&gt;K18,"バネ指数が大きすぎます","OK")))</f>
        <v>OK</v>
      </c>
      <c r="O20" s="40" t="s">
        <v>39</v>
      </c>
      <c r="P20" s="41" t="str">
        <f>IF(P17="","",IF(P17&lt;P19,"NG",IF(P17&gt;P18,"過剰","OK")))</f>
        <v>OK</v>
      </c>
      <c r="Q20" s="25" t="str">
        <f>IF(Q17="","",IF(Q17&lt;Q19,"短過ぎ",IF(Q17&gt;Q18,"長過ぎ","OK")))</f>
        <v>短過ぎ</v>
      </c>
    </row>
    <row r="21" ht="14.25"/>
    <row r="22" ht="14.25"/>
    <row r="23" ht="14.25"/>
    <row r="24" ht="14.25"/>
    <row r="25" ht="14.25"/>
    <row r="26" ht="14.25"/>
    <row r="27" ht="14.25"/>
    <row r="30" spans="3:5" ht="15" thickBot="1">
      <c r="C30" s="42" t="s">
        <v>3</v>
      </c>
      <c r="D30" s="42"/>
      <c r="E30" s="42"/>
    </row>
    <row r="31" spans="3:5" ht="43.5" thickBot="1">
      <c r="C31" s="43" t="s">
        <v>69</v>
      </c>
      <c r="D31" s="44" t="s">
        <v>4</v>
      </c>
      <c r="E31" s="45" t="s">
        <v>70</v>
      </c>
    </row>
    <row r="32" spans="3:5" ht="17.25" thickBot="1">
      <c r="C32" s="46"/>
      <c r="D32" s="47" t="s">
        <v>59</v>
      </c>
      <c r="E32" s="48" t="s">
        <v>59</v>
      </c>
    </row>
    <row r="33" spans="3:5" ht="14.25">
      <c r="C33" s="49" t="s">
        <v>71</v>
      </c>
      <c r="D33" s="50">
        <v>78000</v>
      </c>
      <c r="E33" s="51">
        <v>440</v>
      </c>
    </row>
    <row r="34" spans="3:5" ht="14.25">
      <c r="C34" s="49" t="s">
        <v>72</v>
      </c>
      <c r="D34" s="50">
        <v>78000</v>
      </c>
      <c r="E34" s="52">
        <v>450</v>
      </c>
    </row>
    <row r="35" spans="3:5" ht="14.25">
      <c r="C35" s="49" t="s">
        <v>73</v>
      </c>
      <c r="D35" s="50">
        <v>78000</v>
      </c>
      <c r="E35" s="52">
        <v>510</v>
      </c>
    </row>
    <row r="36" spans="3:5" ht="14.25">
      <c r="C36" s="49" t="s">
        <v>40</v>
      </c>
      <c r="D36" s="50">
        <v>78000</v>
      </c>
      <c r="E36" s="52">
        <v>520</v>
      </c>
    </row>
    <row r="37" spans="3:5" ht="14.25">
      <c r="C37" s="53" t="s">
        <v>41</v>
      </c>
      <c r="D37" s="54">
        <v>69000</v>
      </c>
      <c r="E37" s="52">
        <v>410</v>
      </c>
    </row>
    <row r="38" spans="3:5" ht="14.25">
      <c r="C38" s="53" t="s">
        <v>74</v>
      </c>
      <c r="D38" s="54">
        <v>69000</v>
      </c>
      <c r="E38" s="52">
        <v>490</v>
      </c>
    </row>
    <row r="39" spans="3:5" ht="14.25">
      <c r="C39" s="53" t="s">
        <v>75</v>
      </c>
      <c r="D39" s="54">
        <v>69000</v>
      </c>
      <c r="E39" s="52">
        <v>500</v>
      </c>
    </row>
    <row r="40" spans="3:5" ht="14.25">
      <c r="C40" s="53" t="s">
        <v>76</v>
      </c>
      <c r="D40" s="54">
        <v>74000</v>
      </c>
      <c r="E40" s="52">
        <v>550</v>
      </c>
    </row>
    <row r="41" spans="3:5" ht="14.25">
      <c r="C41" s="53" t="s">
        <v>77</v>
      </c>
      <c r="D41" s="54">
        <v>78000</v>
      </c>
      <c r="E41" s="52">
        <v>700</v>
      </c>
    </row>
    <row r="42" spans="3:5" ht="14.25">
      <c r="C42" s="55" t="s">
        <v>78</v>
      </c>
      <c r="D42" s="56">
        <v>78000</v>
      </c>
      <c r="E42" s="57">
        <v>600</v>
      </c>
    </row>
    <row r="43" spans="3:5" ht="15" thickBot="1">
      <c r="C43" s="58"/>
      <c r="D43" s="59"/>
      <c r="E43" s="60"/>
    </row>
  </sheetData>
  <sheetProtection sheet="1" objects="1" scenarios="1"/>
  <mergeCells count="8">
    <mergeCell ref="B3:B6"/>
    <mergeCell ref="B13:B16"/>
    <mergeCell ref="C3:E3"/>
    <mergeCell ref="F3:I3"/>
    <mergeCell ref="J3:R3"/>
    <mergeCell ref="C13:E13"/>
    <mergeCell ref="F13:J13"/>
    <mergeCell ref="K13:Q13"/>
  </mergeCells>
  <conditionalFormatting sqref="L7">
    <cfRule type="cellIs" priority="1" dxfId="0" operator="greaterThan" stopIfTrue="1">
      <formula>$L$8</formula>
    </cfRule>
    <cfRule type="cellIs" priority="2" dxfId="1" operator="lessThan" stopIfTrue="1">
      <formula>$L$9</formula>
    </cfRule>
  </conditionalFormatting>
  <conditionalFormatting sqref="Q7">
    <cfRule type="cellIs" priority="3" dxfId="2" operator="greaterThan" stopIfTrue="1">
      <formula>$Q$8</formula>
    </cfRule>
    <cfRule type="cellIs" priority="4" dxfId="1" operator="lessThan" stopIfTrue="1">
      <formula>$Q$9</formula>
    </cfRule>
  </conditionalFormatting>
  <conditionalFormatting sqref="K17">
    <cfRule type="cellIs" priority="5" dxfId="0" operator="greaterThan" stopIfTrue="1">
      <formula>$K$18</formula>
    </cfRule>
    <cfRule type="cellIs" priority="6" dxfId="0" operator="lessThan" stopIfTrue="1">
      <formula>$K$19</formula>
    </cfRule>
  </conditionalFormatting>
  <conditionalFormatting sqref="P17">
    <cfRule type="cellIs" priority="7" dxfId="2" operator="greaterThan" stopIfTrue="1">
      <formula>$P$18</formula>
    </cfRule>
    <cfRule type="cellIs" priority="8" dxfId="1" operator="lessThan" stopIfTrue="1">
      <formula>$P$19</formula>
    </cfRule>
  </conditionalFormatting>
  <conditionalFormatting sqref="Q17">
    <cfRule type="cellIs" priority="9" dxfId="0" operator="notBetween" stopIfTrue="1">
      <formula>$Q$19</formula>
      <formula>$Q$18</formula>
    </cfRule>
  </conditionalFormatting>
  <dataValidations count="1">
    <dataValidation type="list" allowBlank="1" showInputMessage="1" showErrorMessage="1" sqref="C7 C17">
      <formula1>$C$33:$C$43</formula1>
    </dataValidation>
  </dataValidations>
  <printOptions/>
  <pageMargins left="0.75" right="0.75" top="1" bottom="1" header="0.512" footer="0.512"/>
  <pageSetup orientation="portrait" paperSize="9" r:id="rId5"/>
  <drawing r:id="rId4"/>
  <legacyDrawing r:id="rId3"/>
  <oleObjects>
    <oleObject progId="Flash.Movie" shapeId="214917" r:id="rId1"/>
    <oleObject progId="Flash.Movie" shapeId="2027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かない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てるこ</dc:creator>
  <cp:keywords/>
  <dc:description/>
  <cp:lastModifiedBy>k</cp:lastModifiedBy>
  <dcterms:created xsi:type="dcterms:W3CDTF">1999-06-11T15:34:05Z</dcterms:created>
  <dcterms:modified xsi:type="dcterms:W3CDTF">2011-11-14T02:52:46Z</dcterms:modified>
  <cp:category/>
  <cp:version/>
  <cp:contentType/>
  <cp:contentStatus/>
</cp:coreProperties>
</file>